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<sst xmlns="http://schemas.openxmlformats.org/spreadsheetml/2006/main" count="112" uniqueCount="85">
  <si>
    <t>Rozpočet 2013 plnění</t>
  </si>
  <si>
    <t>Skutečnost 2011</t>
  </si>
  <si>
    <t>Skutečnost 2012</t>
  </si>
  <si>
    <t>Plán 2013</t>
  </si>
  <si>
    <t>Skutečnost 2013</t>
  </si>
  <si>
    <t>ZDROJE</t>
  </si>
  <si>
    <t>Minulé zdroje:</t>
  </si>
  <si>
    <t>* počáteční zůstatky z BÚ</t>
  </si>
  <si>
    <t>* počáteční zůstatky pokladny</t>
  </si>
  <si>
    <t>Finanční výnosy:</t>
  </si>
  <si>
    <t>* příjmy z dotací</t>
  </si>
  <si>
    <t>* příjmy úroků z vkladů a depozit</t>
  </si>
  <si>
    <t>Příjmy z podnikatelské činnosti</t>
  </si>
  <si>
    <t>* příležitostné příjmy</t>
  </si>
  <si>
    <t>Přijaté člen. příspěvky:</t>
  </si>
  <si>
    <t>* právnických osob</t>
  </si>
  <si>
    <t>Třinec – nemá na zaplacení, Multikulturní centrum Praha – zrušena knihovna, Choceň odhláška, Ústí nad Orlicí odhláška</t>
  </si>
  <si>
    <t>NÁKLADY</t>
  </si>
  <si>
    <t>Náklady na nákupy:</t>
  </si>
  <si>
    <t>* kancelářské potřeby, DHM</t>
  </si>
  <si>
    <t xml:space="preserve">* HIM </t>
  </si>
  <si>
    <t xml:space="preserve">* NIM </t>
  </si>
  <si>
    <t xml:space="preserve">* DHM </t>
  </si>
  <si>
    <t xml:space="preserve">* DNM </t>
  </si>
  <si>
    <t>Antivirus</t>
  </si>
  <si>
    <t>Náklady na služby:</t>
  </si>
  <si>
    <t>* poštovné</t>
  </si>
  <si>
    <t>* služby údržba dat, provoz LANius</t>
  </si>
  <si>
    <t>za roky 2011+2012</t>
  </si>
  <si>
    <t>* poplatky za vedení BÚ</t>
  </si>
  <si>
    <t>* doména Skat, DNS</t>
  </si>
  <si>
    <t>* kontrola dat Justinová+ ext.</t>
  </si>
  <si>
    <t>* služby administrat. správy</t>
  </si>
  <si>
    <t>* Pohoda update</t>
  </si>
  <si>
    <t>* Ostatní služby</t>
  </si>
  <si>
    <t xml:space="preserve">* Pronájem </t>
  </si>
  <si>
    <t>VČS, školení Praha, školení Olomouc</t>
  </si>
  <si>
    <t>*</t>
  </si>
  <si>
    <t>Osobní náklady:</t>
  </si>
  <si>
    <t>* mzdy z dohody</t>
  </si>
  <si>
    <t>* pojistné</t>
  </si>
  <si>
    <t>Ostatní náklady</t>
  </si>
  <si>
    <t>*občerstvení</t>
  </si>
  <si>
    <t>Finanční zdroje na konci období</t>
  </si>
  <si>
    <t>Vzhledem k závazkům fakticky</t>
  </si>
  <si>
    <t>kontrola!</t>
  </si>
  <si>
    <t>Závazky z 2013:</t>
  </si>
  <si>
    <t>Justinová</t>
  </si>
  <si>
    <t>LANius</t>
  </si>
  <si>
    <t>Šilhová</t>
  </si>
  <si>
    <t>Rozpočet 2014 skutečnost</t>
  </si>
  <si>
    <t>Plán 2014</t>
  </si>
  <si>
    <t>Skutečnost 2014</t>
  </si>
  <si>
    <t>* HIM Značkový PC server Xeon E5, 16 GB RAM, 1 TB RAID pole, redundantní zdroje, 3 roky záruka, server do 24 hodin</t>
  </si>
  <si>
    <t>* NIM Licence katalogu Carmen nad 200.000 svazků, sleva 10%</t>
  </si>
  <si>
    <t xml:space="preserve">* DHM UPS APC Smart 1600 VA Rack mount </t>
  </si>
  <si>
    <t>* DNM  Licence Windows server 2012 Stand. + 5x win CAL + 5x Term CAL</t>
  </si>
  <si>
    <t>* DNM  2x Licence OAI provider Clavius SQL nad 200.000 sv.</t>
  </si>
  <si>
    <t>* DNM  Licence Lemmatizátor čestiny pro katalog Carmen</t>
  </si>
  <si>
    <t>* DNM Antivirus NOD pro Win 64bit.</t>
  </si>
  <si>
    <t>* ověření podpisů</t>
  </si>
  <si>
    <t>* poštovné, kolky</t>
  </si>
  <si>
    <t>za rok 2013-2014</t>
  </si>
  <si>
    <t>* Instalace SW a nastavení PC serveru v síti LAN</t>
  </si>
  <si>
    <t>* Instalace a nastavení OAI Provideru Clavius pro SK ČR</t>
  </si>
  <si>
    <t>z toho loňský rok 18800</t>
  </si>
  <si>
    <t>z toho loňský rok 3000</t>
  </si>
  <si>
    <t>účetní systém</t>
  </si>
  <si>
    <t>* Instalace a nastavení katalogu Carmen pro titulování článků</t>
  </si>
  <si>
    <t>VČS</t>
  </si>
  <si>
    <t>*ostatní služby</t>
  </si>
  <si>
    <t>* Konfigurace a migrace databází souborného katalogu článků</t>
  </si>
  <si>
    <t>žádné školení se nekonalo</t>
  </si>
  <si>
    <t>náklady na občerstvení VČS</t>
  </si>
  <si>
    <t>Závazky 2013:</t>
  </si>
  <si>
    <t>Pohledávky 2014 žádné</t>
  </si>
  <si>
    <t>Závazky 2014 žádné</t>
  </si>
  <si>
    <t>Finanční zdroje:</t>
  </si>
  <si>
    <t>úrok</t>
  </si>
  <si>
    <t>Fio běžný účet</t>
  </si>
  <si>
    <t>Fio konto</t>
  </si>
  <si>
    <t>Fio 3M</t>
  </si>
  <si>
    <t>Fio 12M</t>
  </si>
  <si>
    <t>Pokladna</t>
  </si>
  <si>
    <t>Celkem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</si>
</sst>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&quot; Kč&quot;_-;\-* #,##0.00&quot; Kč&quot;_-;_-* \-??&quot; Kč&quot;_-;_-@_-"/>
    <numFmt numFmtId="166" formatCode="#,##0.00"/>
    <numFmt numFmtId="167" formatCode="_-* #,##0.00\ _K_č_-;\-* #,##0.00\ _K_č_-;_-* \-??\ _K_č_-;_-@_-"/>
    <numFmt numFmtId="168" formatCode="#,##0.00\ [$Kč-405];[RED]\-#,##0.00\ [$Kč-405]"/>
    <numFmt numFmtId="169" formatCode="@"/>
    <numFmt numFmtId="170" formatCode="0.00%"/>
  </numFmts>
  <fonts count="3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17" applyFont="1" applyFill="1" applyBorder="1" applyAlignment="1" applyProtection="1">
      <alignment/>
      <protection/>
    </xf>
    <xf numFmtId="166" fontId="0" fillId="0" borderId="0" xfId="0" applyNumberFormat="1" applyFont="1" applyAlignment="1">
      <alignment horizontal="right" wrapText="1"/>
    </xf>
    <xf numFmtId="166" fontId="0" fillId="0" borderId="0" xfId="0" applyNumberFormat="1" applyFont="1" applyAlignment="1">
      <alignment/>
    </xf>
    <xf numFmtId="164" fontId="1" fillId="0" borderId="0" xfId="0" applyFont="1" applyBorder="1" applyAlignment="1">
      <alignment horizontal="center" wrapText="1"/>
    </xf>
    <xf numFmtId="167" fontId="0" fillId="0" borderId="0" xfId="15" applyFont="1" applyFill="1" applyBorder="1" applyAlignment="1" applyProtection="1">
      <alignment horizontal="right" wrapText="1"/>
      <protection/>
    </xf>
    <xf numFmtId="166" fontId="0" fillId="0" borderId="0" xfId="0" applyNumberFormat="1" applyFont="1" applyBorder="1" applyAlignment="1">
      <alignment horizontal="right" wrapText="1"/>
    </xf>
    <xf numFmtId="166" fontId="0" fillId="0" borderId="0" xfId="0" applyNumberFormat="1" applyFont="1" applyBorder="1" applyAlignment="1">
      <alignment/>
    </xf>
    <xf numFmtId="164" fontId="1" fillId="0" borderId="1" xfId="0" applyFont="1" applyBorder="1" applyAlignment="1">
      <alignment horizontal="left" wrapText="1"/>
    </xf>
    <xf numFmtId="164" fontId="0" fillId="0" borderId="2" xfId="0" applyFont="1" applyBorder="1" applyAlignment="1">
      <alignment horizontal="left" wrapText="1"/>
    </xf>
    <xf numFmtId="167" fontId="1" fillId="0" borderId="2" xfId="15" applyFont="1" applyFill="1" applyBorder="1" applyAlignment="1" applyProtection="1">
      <alignment horizontal="right" wrapText="1"/>
      <protection/>
    </xf>
    <xf numFmtId="166" fontId="1" fillId="0" borderId="2" xfId="0" applyNumberFormat="1" applyFont="1" applyBorder="1" applyAlignment="1">
      <alignment horizontal="right" wrapText="1"/>
    </xf>
    <xf numFmtId="166" fontId="1" fillId="0" borderId="3" xfId="0" applyNumberFormat="1" applyFont="1" applyBorder="1" applyAlignment="1">
      <alignment horizontal="right"/>
    </xf>
    <xf numFmtId="166" fontId="1" fillId="0" borderId="3" xfId="15" applyNumberFormat="1" applyFont="1" applyFill="1" applyBorder="1" applyAlignment="1" applyProtection="1">
      <alignment horizontal="right" wrapText="1"/>
      <protection/>
    </xf>
    <xf numFmtId="164" fontId="1" fillId="0" borderId="4" xfId="0" applyFont="1" applyBorder="1" applyAlignment="1">
      <alignment horizontal="left" wrapText="1"/>
    </xf>
    <xf numFmtId="164" fontId="0" fillId="0" borderId="5" xfId="0" applyFont="1" applyBorder="1" applyAlignment="1">
      <alignment horizontal="left" wrapText="1"/>
    </xf>
    <xf numFmtId="167" fontId="0" fillId="0" borderId="5" xfId="15" applyFont="1" applyFill="1" applyBorder="1" applyAlignment="1" applyProtection="1">
      <alignment horizontal="right" wrapText="1"/>
      <protection/>
    </xf>
    <xf numFmtId="166" fontId="0" fillId="0" borderId="5" xfId="0" applyNumberFormat="1" applyFont="1" applyBorder="1" applyAlignment="1">
      <alignment horizontal="right" wrapText="1"/>
    </xf>
    <xf numFmtId="166" fontId="0" fillId="0" borderId="6" xfId="0" applyNumberFormat="1" applyFont="1" applyBorder="1" applyAlignment="1">
      <alignment/>
    </xf>
    <xf numFmtId="164" fontId="0" fillId="0" borderId="7" xfId="0" applyFont="1" applyBorder="1" applyAlignment="1">
      <alignment horizontal="left" wrapText="1"/>
    </xf>
    <xf numFmtId="164" fontId="0" fillId="0" borderId="8" xfId="0" applyFont="1" applyBorder="1" applyAlignment="1">
      <alignment horizontal="left" wrapText="1"/>
    </xf>
    <xf numFmtId="167" fontId="0" fillId="0" borderId="8" xfId="15" applyFont="1" applyFill="1" applyBorder="1" applyAlignment="1" applyProtection="1">
      <alignment horizontal="right" wrapText="1"/>
      <protection/>
    </xf>
    <xf numFmtId="166" fontId="0" fillId="0" borderId="8" xfId="0" applyNumberFormat="1" applyFont="1" applyBorder="1" applyAlignment="1">
      <alignment horizontal="right" wrapText="1"/>
    </xf>
    <xf numFmtId="166" fontId="0" fillId="0" borderId="9" xfId="0" applyNumberFormat="1" applyFont="1" applyBorder="1" applyAlignment="1">
      <alignment/>
    </xf>
    <xf numFmtId="166" fontId="0" fillId="0" borderId="9" xfId="0" applyNumberFormat="1" applyFont="1" applyBorder="1" applyAlignment="1">
      <alignment wrapText="1"/>
    </xf>
    <xf numFmtId="164" fontId="1" fillId="0" borderId="7" xfId="0" applyFont="1" applyBorder="1" applyAlignment="1">
      <alignment horizontal="left" wrapText="1"/>
    </xf>
    <xf numFmtId="164" fontId="0" fillId="0" borderId="10" xfId="0" applyFont="1" applyBorder="1" applyAlignment="1">
      <alignment horizontal="left" wrapText="1"/>
    </xf>
    <xf numFmtId="164" fontId="0" fillId="0" borderId="11" xfId="0" applyFont="1" applyBorder="1" applyAlignment="1">
      <alignment horizontal="left" wrapText="1"/>
    </xf>
    <xf numFmtId="167" fontId="0" fillId="0" borderId="11" xfId="15" applyFont="1" applyFill="1" applyBorder="1" applyAlignment="1" applyProtection="1">
      <alignment horizontal="right" wrapText="1"/>
      <protection/>
    </xf>
    <xf numFmtId="166" fontId="0" fillId="0" borderId="11" xfId="0" applyNumberFormat="1" applyFont="1" applyBorder="1" applyAlignment="1">
      <alignment horizontal="right" wrapText="1"/>
    </xf>
    <xf numFmtId="166" fontId="0" fillId="0" borderId="12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164" fontId="0" fillId="0" borderId="0" xfId="0" applyFont="1" applyAlignment="1">
      <alignment horizontal="left" wrapText="1"/>
    </xf>
    <xf numFmtId="166" fontId="0" fillId="0" borderId="0" xfId="17" applyNumberFormat="1" applyFont="1" applyFill="1" applyBorder="1" applyAlignment="1" applyProtection="1">
      <alignment/>
      <protection/>
    </xf>
    <xf numFmtId="168" fontId="0" fillId="0" borderId="0" xfId="0" applyNumberFormat="1" applyFont="1" applyAlignment="1">
      <alignment/>
    </xf>
    <xf numFmtId="164" fontId="1" fillId="0" borderId="0" xfId="0" applyFont="1" applyAlignment="1">
      <alignment wrapText="1"/>
    </xf>
    <xf numFmtId="168" fontId="0" fillId="0" borderId="0" xfId="0" applyNumberFormat="1" applyFont="1" applyAlignment="1">
      <alignment horizontal="left" wrapText="1"/>
    </xf>
    <xf numFmtId="165" fontId="0" fillId="0" borderId="0" xfId="17" applyFont="1" applyFill="1" applyBorder="1" applyAlignment="1" applyProtection="1">
      <alignment wrapText="1"/>
      <protection/>
    </xf>
    <xf numFmtId="166" fontId="0" fillId="0" borderId="0" xfId="0" applyNumberFormat="1" applyFont="1" applyAlignment="1">
      <alignment wrapText="1"/>
    </xf>
    <xf numFmtId="164" fontId="0" fillId="0" borderId="0" xfId="0" applyFont="1" applyAlignment="1">
      <alignment wrapText="1"/>
    </xf>
    <xf numFmtId="168" fontId="2" fillId="0" borderId="0" xfId="0" applyNumberFormat="1" applyFont="1" applyAlignment="1">
      <alignment horizontal="left" wrapText="1"/>
    </xf>
    <xf numFmtId="168" fontId="0" fillId="0" borderId="0" xfId="0" applyNumberFormat="1" applyAlignment="1">
      <alignment/>
    </xf>
    <xf numFmtId="169" fontId="1" fillId="0" borderId="2" xfId="0" applyNumberFormat="1" applyFont="1" applyBorder="1" applyAlignment="1">
      <alignment horizontal="right" wrapText="1"/>
    </xf>
    <xf numFmtId="168" fontId="0" fillId="0" borderId="8" xfId="0" applyNumberFormat="1" applyBorder="1" applyAlignment="1">
      <alignment/>
    </xf>
    <xf numFmtId="168" fontId="1" fillId="0" borderId="8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70" fontId="0" fillId="0" borderId="0" xfId="0" applyNumberFormat="1" applyAlignment="1">
      <alignment/>
    </xf>
    <xf numFmtId="164" fontId="0" fillId="0" borderId="8" xfId="0" applyBorder="1" applyAlignment="1">
      <alignment/>
    </xf>
    <xf numFmtId="164" fontId="1" fillId="0" borderId="8" xfId="0" applyFont="1" applyBorder="1" applyAlignment="1">
      <alignment horizontal="left"/>
    </xf>
    <xf numFmtId="170" fontId="0" fillId="0" borderId="8" xfId="0" applyNumberFormat="1" applyBorder="1" applyAlignment="1">
      <alignment horizontal="left"/>
    </xf>
    <xf numFmtId="164" fontId="0" fillId="0" borderId="8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="105" zoomScaleNormal="105" workbookViewId="0" topLeftCell="A1">
      <selection activeCell="H18" sqref="H18"/>
    </sheetView>
  </sheetViews>
  <sheetFormatPr defaultColWidth="9.140625" defaultRowHeight="12.75"/>
  <cols>
    <col min="1" max="1" width="20.28125" style="1" customWidth="1"/>
    <col min="2" max="2" width="30.421875" style="1" customWidth="1"/>
    <col min="3" max="3" width="0" style="2" hidden="1" customWidth="1"/>
    <col min="4" max="4" width="13.57421875" style="3" customWidth="1"/>
    <col min="5" max="5" width="13.28125" style="4" customWidth="1"/>
    <col min="6" max="6" width="14.421875" style="1" customWidth="1"/>
    <col min="7" max="7" width="33.8515625" style="1" customWidth="1"/>
    <col min="8" max="8" width="17.00390625" style="1" customWidth="1"/>
    <col min="9" max="255" width="9.140625" style="1" customWidth="1"/>
  </cols>
  <sheetData>
    <row r="1" spans="1:5" ht="13.5" customHeight="1">
      <c r="A1" s="5" t="s">
        <v>0</v>
      </c>
      <c r="B1" s="5"/>
      <c r="C1" s="6"/>
      <c r="D1" s="7"/>
      <c r="E1" s="8"/>
    </row>
    <row r="2" spans="1:6" ht="12.75">
      <c r="A2" s="9"/>
      <c r="B2" s="10"/>
      <c r="C2" s="11" t="s">
        <v>1</v>
      </c>
      <c r="D2" s="12" t="s">
        <v>2</v>
      </c>
      <c r="E2" s="13" t="s">
        <v>3</v>
      </c>
      <c r="F2" s="12" t="s">
        <v>4</v>
      </c>
    </row>
    <row r="3" spans="1:6" ht="13.5" customHeight="1">
      <c r="A3" s="9" t="s">
        <v>5</v>
      </c>
      <c r="B3" s="9"/>
      <c r="C3" s="11">
        <f>C5+C6+C9+C13</f>
        <v>713969.6799999999</v>
      </c>
      <c r="D3" s="12">
        <f>D5+D6+D9+D13</f>
        <v>763763.1</v>
      </c>
      <c r="E3" s="14">
        <f>E5+E6+E9+E13</f>
        <v>808352.1</v>
      </c>
      <c r="F3" s="14">
        <f>F5+F6+F9+F13</f>
        <v>799905.47</v>
      </c>
    </row>
    <row r="4" spans="1:5" ht="12.75">
      <c r="A4" s="15" t="s">
        <v>6</v>
      </c>
      <c r="B4" s="16"/>
      <c r="C4" s="17"/>
      <c r="D4" s="18"/>
      <c r="E4" s="19"/>
    </row>
    <row r="5" spans="1:6" ht="12.75">
      <c r="A5" s="20"/>
      <c r="B5" s="21" t="s">
        <v>7</v>
      </c>
      <c r="C5" s="22">
        <v>347674.2</v>
      </c>
      <c r="D5" s="23">
        <f>48080.24+347975.44</f>
        <v>396055.68</v>
      </c>
      <c r="E5" s="24">
        <f>D37-E6</f>
        <v>445355.1</v>
      </c>
      <c r="F5" s="24">
        <v>445355.1</v>
      </c>
    </row>
    <row r="6" spans="1:6" ht="12.75">
      <c r="A6" s="20"/>
      <c r="B6" s="21" t="s">
        <v>8</v>
      </c>
      <c r="C6" s="22">
        <v>517</v>
      </c>
      <c r="D6" s="23">
        <v>634</v>
      </c>
      <c r="E6" s="25">
        <v>997</v>
      </c>
      <c r="F6" s="25">
        <v>997</v>
      </c>
    </row>
    <row r="7" spans="1:6" ht="12.75">
      <c r="A7" s="26" t="s">
        <v>9</v>
      </c>
      <c r="B7" s="21"/>
      <c r="C7" s="22"/>
      <c r="D7" s="23"/>
      <c r="E7" s="24"/>
      <c r="F7" s="24"/>
    </row>
    <row r="8" spans="1:6" ht="12.75">
      <c r="A8" s="20"/>
      <c r="B8" s="21" t="s">
        <v>10</v>
      </c>
      <c r="C8" s="22">
        <v>0</v>
      </c>
      <c r="D8" s="23"/>
      <c r="E8" s="24"/>
      <c r="F8" s="24"/>
    </row>
    <row r="9" spans="1:6" ht="12.75">
      <c r="A9" s="20"/>
      <c r="B9" s="21" t="s">
        <v>11</v>
      </c>
      <c r="C9" s="22">
        <v>2778.48</v>
      </c>
      <c r="D9" s="23">
        <v>2073.42</v>
      </c>
      <c r="E9" s="24">
        <v>2000</v>
      </c>
      <c r="F9" s="24">
        <v>553.37</v>
      </c>
    </row>
    <row r="10" spans="1:6" ht="12.75" customHeight="1">
      <c r="A10" s="26" t="s">
        <v>12</v>
      </c>
      <c r="B10" s="26"/>
      <c r="C10" s="22"/>
      <c r="D10" s="23"/>
      <c r="E10" s="24"/>
      <c r="F10" s="24"/>
    </row>
    <row r="11" spans="1:6" ht="12.75">
      <c r="A11" s="20"/>
      <c r="B11" s="21" t="s">
        <v>13</v>
      </c>
      <c r="C11" s="22">
        <v>0</v>
      </c>
      <c r="D11" s="23"/>
      <c r="E11" s="24"/>
      <c r="F11" s="24"/>
    </row>
    <row r="12" spans="1:6" ht="12.75">
      <c r="A12" s="26" t="s">
        <v>14</v>
      </c>
      <c r="B12" s="21"/>
      <c r="C12" s="22"/>
      <c r="D12" s="23"/>
      <c r="E12" s="24"/>
      <c r="F12" s="24"/>
    </row>
    <row r="13" spans="1:7" ht="12.75">
      <c r="A13" s="27"/>
      <c r="B13" s="28" t="s">
        <v>15</v>
      </c>
      <c r="C13" s="29">
        <v>363000</v>
      </c>
      <c r="D13" s="30">
        <v>365000</v>
      </c>
      <c r="E13" s="31">
        <v>360000</v>
      </c>
      <c r="F13" s="31">
        <v>353000</v>
      </c>
      <c r="G13" s="1" t="s">
        <v>16</v>
      </c>
    </row>
    <row r="14" spans="1:6" ht="12.75">
      <c r="A14" s="9" t="s">
        <v>17</v>
      </c>
      <c r="B14" s="10"/>
      <c r="C14" s="11">
        <f>C16+C22+C24+C25+C27+C28+C29+C31+C33+C36+C26</f>
        <v>317280</v>
      </c>
      <c r="D14" s="12">
        <f>D16+D22+D24+D25+D27+D28+D29+D31+D33+D36+D26+D19</f>
        <v>317411</v>
      </c>
      <c r="E14" s="14">
        <f>E16+E22+E24+E25+E27+E28+E29+E31+E33+E36+E26+E19+E30</f>
        <v>373208</v>
      </c>
      <c r="F14" s="14">
        <f>F16+F22+F24+F25+F27+F28+F29+F31+F33+F36+F26+F19+F30+F20+F23</f>
        <v>312683.4</v>
      </c>
    </row>
    <row r="15" spans="1:6" ht="12.75" customHeight="1">
      <c r="A15" s="15" t="s">
        <v>18</v>
      </c>
      <c r="B15" s="15"/>
      <c r="C15" s="17"/>
      <c r="D15" s="18"/>
      <c r="E15" s="19"/>
      <c r="F15" s="19"/>
    </row>
    <row r="16" spans="1:6" ht="12.75">
      <c r="A16" s="20"/>
      <c r="B16" s="21" t="s">
        <v>19</v>
      </c>
      <c r="C16" s="22">
        <v>489</v>
      </c>
      <c r="D16" s="23">
        <v>114</v>
      </c>
      <c r="E16" s="24">
        <v>3000</v>
      </c>
      <c r="F16" s="24">
        <v>318</v>
      </c>
    </row>
    <row r="17" spans="1:6" ht="12.75">
      <c r="A17" s="20"/>
      <c r="B17" s="21" t="s">
        <v>20</v>
      </c>
      <c r="C17" s="22"/>
      <c r="D17" s="23"/>
      <c r="E17" s="24"/>
      <c r="F17" s="24"/>
    </row>
    <row r="18" spans="1:6" ht="12.75">
      <c r="A18" s="20"/>
      <c r="B18" s="21" t="s">
        <v>21</v>
      </c>
      <c r="C18" s="22"/>
      <c r="D18" s="23"/>
      <c r="E18" s="24"/>
      <c r="F18" s="24"/>
    </row>
    <row r="19" spans="1:6" ht="12.75">
      <c r="A19" s="20"/>
      <c r="B19" s="21" t="s">
        <v>22</v>
      </c>
      <c r="C19" s="22"/>
      <c r="D19" s="23">
        <v>8162</v>
      </c>
      <c r="E19" s="24"/>
      <c r="F19" s="24"/>
    </row>
    <row r="20" spans="1:7" ht="12.75">
      <c r="A20" s="20"/>
      <c r="B20" s="21" t="s">
        <v>23</v>
      </c>
      <c r="C20" s="22"/>
      <c r="D20" s="23"/>
      <c r="E20" s="24"/>
      <c r="F20" s="24">
        <v>4233</v>
      </c>
      <c r="G20" s="1" t="s">
        <v>24</v>
      </c>
    </row>
    <row r="21" spans="1:6" ht="12.75" customHeight="1">
      <c r="A21" s="26" t="s">
        <v>25</v>
      </c>
      <c r="B21" s="26"/>
      <c r="C21" s="22"/>
      <c r="D21" s="23"/>
      <c r="E21" s="24"/>
      <c r="F21" s="24"/>
    </row>
    <row r="22" spans="1:6" ht="12.75">
      <c r="A22" s="20"/>
      <c r="B22" s="21" t="s">
        <v>26</v>
      </c>
      <c r="C22" s="22">
        <v>2075</v>
      </c>
      <c r="D22" s="23">
        <v>522</v>
      </c>
      <c r="E22" s="24">
        <v>1000</v>
      </c>
      <c r="F22" s="24">
        <v>523</v>
      </c>
    </row>
    <row r="23" spans="1:7" ht="12.75">
      <c r="A23" s="20"/>
      <c r="B23" s="21" t="s">
        <v>27</v>
      </c>
      <c r="C23" s="22">
        <v>0</v>
      </c>
      <c r="D23" s="23">
        <v>20160</v>
      </c>
      <c r="E23" s="24">
        <v>10080</v>
      </c>
      <c r="F23" s="24">
        <v>20160</v>
      </c>
      <c r="G23" s="1" t="s">
        <v>28</v>
      </c>
    </row>
    <row r="24" spans="1:6" ht="12.75">
      <c r="A24" s="20"/>
      <c r="B24" s="21" t="s">
        <v>29</v>
      </c>
      <c r="C24" s="22">
        <v>2733</v>
      </c>
      <c r="D24" s="23">
        <v>924</v>
      </c>
      <c r="E24" s="24">
        <v>0</v>
      </c>
      <c r="F24" s="24">
        <v>0</v>
      </c>
    </row>
    <row r="25" spans="1:6" ht="12.75">
      <c r="A25" s="20"/>
      <c r="B25" s="21" t="s">
        <v>30</v>
      </c>
      <c r="C25" s="22">
        <v>1250</v>
      </c>
      <c r="D25" s="23"/>
      <c r="E25" s="24">
        <v>2000</v>
      </c>
      <c r="F25" s="24">
        <v>0</v>
      </c>
    </row>
    <row r="26" spans="1:6" ht="12.75">
      <c r="A26" s="20"/>
      <c r="B26" s="21" t="s">
        <v>31</v>
      </c>
      <c r="C26" s="22">
        <f>189540+72966</f>
        <v>262506</v>
      </c>
      <c r="D26" s="23">
        <f>190000+82530</f>
        <v>272530</v>
      </c>
      <c r="E26" s="24">
        <v>320000</v>
      </c>
      <c r="F26" s="24">
        <f>193550+44271</f>
        <v>237821</v>
      </c>
    </row>
    <row r="27" spans="1:6" ht="12.75">
      <c r="A27" s="20"/>
      <c r="B27" s="21" t="s">
        <v>32</v>
      </c>
      <c r="C27" s="22">
        <v>15500</v>
      </c>
      <c r="D27" s="23">
        <v>24450</v>
      </c>
      <c r="E27" s="24">
        <f>4500+15500</f>
        <v>20000</v>
      </c>
      <c r="F27" s="24">
        <v>17000</v>
      </c>
    </row>
    <row r="28" spans="1:6" ht="12.75">
      <c r="A28" s="20"/>
      <c r="B28" s="21" t="s">
        <v>33</v>
      </c>
      <c r="C28" s="22">
        <v>2208</v>
      </c>
      <c r="D28" s="23">
        <v>2208</v>
      </c>
      <c r="E28" s="24">
        <v>2208</v>
      </c>
      <c r="F28" s="24">
        <v>2226.4</v>
      </c>
    </row>
    <row r="29" spans="1:6" ht="12.75">
      <c r="A29" s="20"/>
      <c r="B29" s="21" t="s">
        <v>34</v>
      </c>
      <c r="C29" s="22">
        <v>5000</v>
      </c>
      <c r="D29" s="23">
        <f>36+144+380</f>
        <v>560</v>
      </c>
      <c r="E29" s="24"/>
      <c r="F29" s="24"/>
    </row>
    <row r="30" spans="1:7" ht="12.75">
      <c r="A30" s="20"/>
      <c r="B30" s="21" t="s">
        <v>35</v>
      </c>
      <c r="C30" s="22"/>
      <c r="D30" s="23"/>
      <c r="E30" s="24">
        <v>10000</v>
      </c>
      <c r="F30" s="24">
        <f>9946+2500+3400</f>
        <v>15846</v>
      </c>
      <c r="G30" s="1" t="s">
        <v>36</v>
      </c>
    </row>
    <row r="31" spans="1:6" ht="12.75">
      <c r="A31" s="20"/>
      <c r="B31" s="21" t="s">
        <v>37</v>
      </c>
      <c r="C31" s="22">
        <v>19200</v>
      </c>
      <c r="D31" s="23"/>
      <c r="E31" s="24"/>
      <c r="F31" s="24"/>
    </row>
    <row r="32" spans="1:6" ht="12.75" customHeight="1">
      <c r="A32" s="26" t="s">
        <v>38</v>
      </c>
      <c r="B32" s="26"/>
      <c r="C32" s="22"/>
      <c r="D32" s="23"/>
      <c r="E32" s="24"/>
      <c r="F32" s="24"/>
    </row>
    <row r="33" spans="1:6" ht="12.75">
      <c r="A33" s="20"/>
      <c r="B33" s="21" t="s">
        <v>39</v>
      </c>
      <c r="C33" s="22">
        <v>3000</v>
      </c>
      <c r="D33" s="23">
        <v>3000</v>
      </c>
      <c r="E33" s="24">
        <v>5000</v>
      </c>
      <c r="F33" s="24">
        <v>4600</v>
      </c>
    </row>
    <row r="34" spans="1:6" ht="12.75">
      <c r="A34" s="20"/>
      <c r="B34" s="21" t="s">
        <v>40</v>
      </c>
      <c r="C34" s="22"/>
      <c r="D34" s="23"/>
      <c r="E34" s="24"/>
      <c r="F34" s="24"/>
    </row>
    <row r="35" spans="1:6" ht="12.75" customHeight="1">
      <c r="A35" s="26" t="s">
        <v>41</v>
      </c>
      <c r="B35" s="26"/>
      <c r="C35" s="22"/>
      <c r="D35" s="23"/>
      <c r="E35" s="24"/>
      <c r="F35" s="24"/>
    </row>
    <row r="36" spans="1:6" ht="12.75">
      <c r="A36" s="27"/>
      <c r="B36" s="28" t="s">
        <v>42</v>
      </c>
      <c r="C36" s="29">
        <v>3319</v>
      </c>
      <c r="D36" s="30">
        <v>4941</v>
      </c>
      <c r="E36" s="31">
        <v>10000</v>
      </c>
      <c r="F36" s="31">
        <f>6098+3858</f>
        <v>9956</v>
      </c>
    </row>
    <row r="37" spans="1:8" ht="13.5" customHeight="1">
      <c r="A37" s="9" t="s">
        <v>43</v>
      </c>
      <c r="B37" s="9"/>
      <c r="C37" s="11">
        <f>C3-C14</f>
        <v>396689.67999999993</v>
      </c>
      <c r="D37" s="12">
        <f>D3-D14</f>
        <v>446352.1</v>
      </c>
      <c r="E37" s="14">
        <f>E3-E14</f>
        <v>435144.1</v>
      </c>
      <c r="F37" s="14">
        <f>F3-F14</f>
        <v>487222.06999999995</v>
      </c>
      <c r="G37" s="1" t="s">
        <v>44</v>
      </c>
      <c r="H37" s="32">
        <f>F37-B42</f>
        <v>455258.06999999995</v>
      </c>
    </row>
    <row r="38" spans="1:7" ht="12.75">
      <c r="A38" s="33"/>
      <c r="B38" s="33"/>
      <c r="E38" s="34"/>
      <c r="F38" s="35">
        <f>2898+484324.07</f>
        <v>487222.07</v>
      </c>
      <c r="G38" s="1" t="s">
        <v>45</v>
      </c>
    </row>
    <row r="39" spans="1:5" s="40" customFormat="1" ht="12.75">
      <c r="A39" s="36" t="s">
        <v>46</v>
      </c>
      <c r="B39" s="37">
        <v>18800</v>
      </c>
      <c r="C39" s="38" t="s">
        <v>47</v>
      </c>
      <c r="D39" s="3"/>
      <c r="E39" s="39"/>
    </row>
    <row r="40" spans="1:5" s="40" customFormat="1" ht="12.75">
      <c r="A40" s="33"/>
      <c r="B40" s="37">
        <v>10164</v>
      </c>
      <c r="C40" s="38" t="s">
        <v>48</v>
      </c>
      <c r="D40" s="3"/>
      <c r="E40" s="39"/>
    </row>
    <row r="41" spans="1:3" ht="12.75">
      <c r="A41" s="33"/>
      <c r="B41" s="37">
        <v>3000</v>
      </c>
      <c r="C41" s="2" t="s">
        <v>49</v>
      </c>
    </row>
    <row r="42" spans="1:2" ht="12.75">
      <c r="A42" s="33"/>
      <c r="B42" s="41">
        <f>SUM(B39:B41)</f>
        <v>31964</v>
      </c>
    </row>
  </sheetData>
  <sheetProtection selectLockedCells="1" selectUnlockedCells="1"/>
  <mergeCells count="8">
    <mergeCell ref="A1:B1"/>
    <mergeCell ref="A3:B3"/>
    <mergeCell ref="A10:B10"/>
    <mergeCell ref="A15:B15"/>
    <mergeCell ref="A21:B21"/>
    <mergeCell ref="A32:B32"/>
    <mergeCell ref="A35:B35"/>
    <mergeCell ref="A37:B37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F46" sqref="F46"/>
    </sheetView>
  </sheetViews>
  <sheetFormatPr defaultColWidth="9.140625" defaultRowHeight="12.75"/>
  <cols>
    <col min="1" max="1" width="20.28125" style="1" customWidth="1"/>
    <col min="2" max="2" width="30.421875" style="1" customWidth="1"/>
    <col min="3" max="3" width="0" style="1" hidden="1" customWidth="1"/>
    <col min="4" max="4" width="13.7109375" style="42" customWidth="1"/>
    <col min="5" max="5" width="16.8515625" style="0" customWidth="1"/>
    <col min="6" max="6" width="20.8515625" style="0" customWidth="1"/>
  </cols>
  <sheetData>
    <row r="1" spans="1:2" ht="14.25" customHeight="1">
      <c r="A1" s="5" t="s">
        <v>50</v>
      </c>
      <c r="B1" s="5"/>
    </row>
    <row r="2" spans="1:5" ht="12.75">
      <c r="A2" s="9"/>
      <c r="B2" s="10"/>
      <c r="C2" s="12" t="s">
        <v>4</v>
      </c>
      <c r="D2" s="43" t="s">
        <v>51</v>
      </c>
      <c r="E2" s="12" t="s">
        <v>52</v>
      </c>
    </row>
    <row r="3" spans="1:5" ht="14.25" customHeight="1">
      <c r="A3" s="9" t="s">
        <v>5</v>
      </c>
      <c r="B3" s="9"/>
      <c r="C3" s="14">
        <f>C5+C6+C9+C13</f>
        <v>799905.47</v>
      </c>
      <c r="D3" s="14">
        <f>D5+D6+D9+D13+D8</f>
        <v>1076322.07</v>
      </c>
      <c r="E3" s="14">
        <f>E5+E6+E9+E13+E8</f>
        <v>1081744.28</v>
      </c>
    </row>
    <row r="4" spans="1:5" ht="12.75">
      <c r="A4" s="15" t="s">
        <v>6</v>
      </c>
      <c r="B4" s="16"/>
      <c r="D4" s="44"/>
      <c r="E4" s="42"/>
    </row>
    <row r="5" spans="1:5" ht="12.75">
      <c r="A5" s="20"/>
      <c r="B5" s="21" t="s">
        <v>7</v>
      </c>
      <c r="C5" s="24">
        <v>445355.1</v>
      </c>
      <c r="D5" s="44">
        <v>484324.07</v>
      </c>
      <c r="E5" s="44">
        <v>484324.07</v>
      </c>
    </row>
    <row r="6" spans="1:5" ht="12.75">
      <c r="A6" s="20"/>
      <c r="B6" s="21" t="s">
        <v>8</v>
      </c>
      <c r="C6" s="25">
        <v>997</v>
      </c>
      <c r="D6" s="44">
        <v>2898</v>
      </c>
      <c r="E6" s="44">
        <v>2898</v>
      </c>
    </row>
    <row r="7" spans="1:5" ht="12.75">
      <c r="A7" s="26" t="s">
        <v>9</v>
      </c>
      <c r="B7" s="21"/>
      <c r="C7" s="24"/>
      <c r="D7" s="44"/>
      <c r="E7" s="44"/>
    </row>
    <row r="8" spans="1:5" ht="12.75">
      <c r="A8" s="20"/>
      <c r="B8" s="21" t="s">
        <v>10</v>
      </c>
      <c r="C8" s="24"/>
      <c r="D8" s="44">
        <v>239000</v>
      </c>
      <c r="E8" s="45">
        <f>99000+140000</f>
        <v>239000</v>
      </c>
    </row>
    <row r="9" spans="1:5" ht="12.75">
      <c r="A9" s="20"/>
      <c r="B9" s="21" t="s">
        <v>11</v>
      </c>
      <c r="C9" s="24">
        <v>553.37</v>
      </c>
      <c r="D9" s="44">
        <v>100</v>
      </c>
      <c r="E9" s="44">
        <v>522.21</v>
      </c>
    </row>
    <row r="10" spans="1:5" ht="14.25" customHeight="1" hidden="1">
      <c r="A10" s="26" t="s">
        <v>12</v>
      </c>
      <c r="B10" s="26"/>
      <c r="C10" s="24"/>
      <c r="D10" s="44"/>
      <c r="E10" s="44"/>
    </row>
    <row r="11" spans="1:5" ht="12.75" hidden="1">
      <c r="A11" s="20"/>
      <c r="B11" s="21" t="s">
        <v>13</v>
      </c>
      <c r="C11" s="24"/>
      <c r="D11" s="44">
        <v>0</v>
      </c>
      <c r="E11" s="44"/>
    </row>
    <row r="12" spans="1:5" ht="12.75">
      <c r="A12" s="26" t="s">
        <v>14</v>
      </c>
      <c r="B12" s="21"/>
      <c r="C12" s="24"/>
      <c r="D12" s="44"/>
      <c r="E12" s="44"/>
    </row>
    <row r="13" spans="1:5" ht="12.75">
      <c r="A13" s="27"/>
      <c r="B13" s="28" t="s">
        <v>15</v>
      </c>
      <c r="C13" s="31">
        <v>353000</v>
      </c>
      <c r="D13" s="44">
        <v>350000</v>
      </c>
      <c r="E13" s="42">
        <v>355000</v>
      </c>
    </row>
    <row r="14" spans="1:5" ht="12.75">
      <c r="A14" s="9" t="s">
        <v>17</v>
      </c>
      <c r="B14" s="10"/>
      <c r="C14" s="14">
        <f>C16+C26+C28+C29+C31+C32+C33+C36+C38+C41+C30+C19+C34+C24+C27</f>
        <v>312683.4</v>
      </c>
      <c r="D14" s="14">
        <f>SUM(D16:D41)</f>
        <v>782960</v>
      </c>
      <c r="E14" s="14">
        <f>SUM(E16:E41)</f>
        <v>738660.4</v>
      </c>
    </row>
    <row r="15" spans="1:5" ht="14.25" customHeight="1">
      <c r="A15" s="15" t="s">
        <v>18</v>
      </c>
      <c r="B15" s="15"/>
      <c r="C15" s="19"/>
      <c r="D15" s="44"/>
      <c r="E15" s="42"/>
    </row>
    <row r="16" spans="1:5" ht="12.75">
      <c r="A16" s="20"/>
      <c r="B16" s="21" t="s">
        <v>19</v>
      </c>
      <c r="C16" s="24">
        <v>318</v>
      </c>
      <c r="D16" s="44">
        <v>1000</v>
      </c>
      <c r="E16" s="44">
        <v>4423</v>
      </c>
    </row>
    <row r="17" spans="1:5" ht="12.75">
      <c r="A17" s="20"/>
      <c r="B17" s="21" t="s">
        <v>53</v>
      </c>
      <c r="C17" s="24"/>
      <c r="D17" s="44">
        <v>99000</v>
      </c>
      <c r="E17" s="46">
        <v>98978</v>
      </c>
    </row>
    <row r="18" spans="1:5" ht="12.75">
      <c r="A18" s="20"/>
      <c r="B18" s="21" t="s">
        <v>54</v>
      </c>
      <c r="C18" s="24"/>
      <c r="D18" s="44">
        <v>118000</v>
      </c>
      <c r="E18" s="46">
        <v>118000</v>
      </c>
    </row>
    <row r="19" spans="1:5" ht="12.75">
      <c r="A19" s="20"/>
      <c r="B19" s="21" t="s">
        <v>55</v>
      </c>
      <c r="C19" s="24"/>
      <c r="D19" s="44">
        <v>19000</v>
      </c>
      <c r="E19" s="46">
        <v>19000</v>
      </c>
    </row>
    <row r="20" spans="1:5" ht="12.75">
      <c r="A20" s="20"/>
      <c r="B20" s="21" t="s">
        <v>56</v>
      </c>
      <c r="C20" s="24"/>
      <c r="D20" s="44">
        <v>15000</v>
      </c>
      <c r="E20" s="44">
        <v>15000</v>
      </c>
    </row>
    <row r="21" spans="1:5" ht="12.75">
      <c r="A21" s="20"/>
      <c r="B21" s="21" t="s">
        <v>57</v>
      </c>
      <c r="C21" s="24"/>
      <c r="D21" s="44">
        <v>54000</v>
      </c>
      <c r="E21" s="44">
        <v>54000</v>
      </c>
    </row>
    <row r="22" spans="1:5" ht="12.75">
      <c r="A22" s="20"/>
      <c r="B22" s="21" t="s">
        <v>58</v>
      </c>
      <c r="C22" s="24"/>
      <c r="D22" s="44">
        <v>19000</v>
      </c>
      <c r="E22" s="44">
        <v>19000</v>
      </c>
    </row>
    <row r="23" spans="1:5" ht="12.75">
      <c r="A23" s="20"/>
      <c r="B23" s="21" t="s">
        <v>59</v>
      </c>
      <c r="C23" s="24"/>
      <c r="D23" s="44">
        <v>3000</v>
      </c>
      <c r="E23" s="44">
        <v>2998</v>
      </c>
    </row>
    <row r="24" spans="1:5" ht="12.75">
      <c r="A24" s="20"/>
      <c r="B24" s="21" t="s">
        <v>60</v>
      </c>
      <c r="C24" s="24">
        <v>4233</v>
      </c>
      <c r="D24" s="44"/>
      <c r="E24" s="44">
        <v>163</v>
      </c>
    </row>
    <row r="25" spans="1:5" ht="14.25" customHeight="1">
      <c r="A25" s="26" t="s">
        <v>25</v>
      </c>
      <c r="B25" s="26"/>
      <c r="C25" s="24"/>
      <c r="D25" s="44"/>
      <c r="E25" s="44"/>
    </row>
    <row r="26" spans="1:5" ht="12.75">
      <c r="A26" s="20"/>
      <c r="B26" s="21" t="s">
        <v>61</v>
      </c>
      <c r="C26" s="24">
        <v>523</v>
      </c>
      <c r="D26" s="44">
        <v>500</v>
      </c>
      <c r="E26" s="46">
        <v>1324</v>
      </c>
    </row>
    <row r="27" spans="1:6" ht="12.75">
      <c r="A27" s="20"/>
      <c r="B27" s="21" t="s">
        <v>27</v>
      </c>
      <c r="C27" s="24">
        <v>20160</v>
      </c>
      <c r="D27" s="44">
        <v>20160</v>
      </c>
      <c r="E27" s="44">
        <v>20328</v>
      </c>
      <c r="F27" t="s">
        <v>62</v>
      </c>
    </row>
    <row r="28" spans="1:5" ht="12.75">
      <c r="A28" s="20"/>
      <c r="B28" s="21" t="s">
        <v>63</v>
      </c>
      <c r="C28" s="24">
        <v>0</v>
      </c>
      <c r="D28" s="44">
        <v>12000</v>
      </c>
      <c r="E28" s="44">
        <v>12022</v>
      </c>
    </row>
    <row r="29" spans="1:5" ht="12.75">
      <c r="A29" s="20"/>
      <c r="B29" s="21" t="s">
        <v>64</v>
      </c>
      <c r="C29" s="24">
        <v>0</v>
      </c>
      <c r="D29" s="44">
        <v>17000</v>
      </c>
      <c r="E29" s="44">
        <v>17000</v>
      </c>
    </row>
    <row r="30" spans="1:6" ht="12.75">
      <c r="A30" s="20"/>
      <c r="B30" s="21" t="s">
        <v>31</v>
      </c>
      <c r="C30" s="24">
        <f>193550+44271</f>
        <v>237821</v>
      </c>
      <c r="D30" s="44">
        <v>320000</v>
      </c>
      <c r="E30" s="44">
        <f>249781+47341</f>
        <v>297122</v>
      </c>
      <c r="F30" t="s">
        <v>65</v>
      </c>
    </row>
    <row r="31" spans="1:6" ht="12.75">
      <c r="A31" s="20"/>
      <c r="B31" s="21" t="s">
        <v>32</v>
      </c>
      <c r="C31" s="24">
        <v>17000</v>
      </c>
      <c r="D31" s="44">
        <v>23000</v>
      </c>
      <c r="E31" s="44">
        <v>23000</v>
      </c>
      <c r="F31" t="s">
        <v>66</v>
      </c>
    </row>
    <row r="32" spans="1:6" ht="12.75">
      <c r="A32" s="20"/>
      <c r="B32" s="21" t="s">
        <v>33</v>
      </c>
      <c r="C32" s="24">
        <v>2226.4</v>
      </c>
      <c r="D32" s="44">
        <v>2300</v>
      </c>
      <c r="E32" s="44">
        <v>2226.4</v>
      </c>
      <c r="F32" t="s">
        <v>67</v>
      </c>
    </row>
    <row r="33" spans="1:5" ht="12.75">
      <c r="A33" s="20"/>
      <c r="B33" s="21" t="s">
        <v>68</v>
      </c>
      <c r="C33" s="24"/>
      <c r="D33" s="44">
        <v>12000</v>
      </c>
      <c r="E33" s="44">
        <v>12000</v>
      </c>
    </row>
    <row r="34" spans="1:6" ht="12.75">
      <c r="A34" s="20"/>
      <c r="B34" s="21" t="s">
        <v>35</v>
      </c>
      <c r="C34" s="24">
        <f>9946+2500+3400</f>
        <v>15846</v>
      </c>
      <c r="D34" s="44">
        <v>15000</v>
      </c>
      <c r="E34" s="44">
        <v>3400</v>
      </c>
      <c r="F34" t="s">
        <v>69</v>
      </c>
    </row>
    <row r="35" spans="1:5" ht="12.75">
      <c r="A35" s="20"/>
      <c r="B35" s="21" t="s">
        <v>70</v>
      </c>
      <c r="C35" s="24"/>
      <c r="D35" s="44"/>
      <c r="E35" s="44"/>
    </row>
    <row r="36" spans="1:5" ht="12.75">
      <c r="A36" s="20"/>
      <c r="B36" s="21" t="s">
        <v>71</v>
      </c>
      <c r="C36" s="24"/>
      <c r="D36" s="44">
        <v>17000</v>
      </c>
      <c r="E36" s="44">
        <v>17000</v>
      </c>
    </row>
    <row r="37" spans="1:5" ht="14.25" customHeight="1">
      <c r="A37" s="26" t="s">
        <v>38</v>
      </c>
      <c r="B37" s="26"/>
      <c r="C37" s="24"/>
      <c r="D37" s="44"/>
      <c r="E37" s="44"/>
    </row>
    <row r="38" spans="1:6" ht="12.75">
      <c r="A38" s="20"/>
      <c r="B38" s="21" t="s">
        <v>39</v>
      </c>
      <c r="C38" s="24">
        <v>4600</v>
      </c>
      <c r="D38" s="44">
        <v>6000</v>
      </c>
      <c r="E38" s="44">
        <v>0</v>
      </c>
      <c r="F38" t="s">
        <v>72</v>
      </c>
    </row>
    <row r="39" spans="1:5" ht="12.75" hidden="1">
      <c r="A39" s="20"/>
      <c r="B39" s="21" t="s">
        <v>40</v>
      </c>
      <c r="C39" s="24"/>
      <c r="D39" s="44"/>
      <c r="E39" s="44"/>
    </row>
    <row r="40" spans="1:5" ht="14.25" customHeight="1">
      <c r="A40" s="26" t="s">
        <v>41</v>
      </c>
      <c r="B40" s="26"/>
      <c r="C40" s="24"/>
      <c r="D40" s="44"/>
      <c r="E40" s="44"/>
    </row>
    <row r="41" spans="1:6" ht="12.75">
      <c r="A41" s="27"/>
      <c r="B41" s="28" t="s">
        <v>42</v>
      </c>
      <c r="C41" s="31">
        <f>6098+3858</f>
        <v>9956</v>
      </c>
      <c r="D41" s="44">
        <v>10000</v>
      </c>
      <c r="E41" s="46">
        <v>1676</v>
      </c>
      <c r="F41" t="s">
        <v>73</v>
      </c>
    </row>
    <row r="42" spans="1:6" ht="14.25" customHeight="1">
      <c r="A42" s="9" t="s">
        <v>43</v>
      </c>
      <c r="B42" s="9"/>
      <c r="C42" s="14">
        <f>C3-C14</f>
        <v>487222.06999999995</v>
      </c>
      <c r="D42" s="14">
        <f>D3-D14</f>
        <v>293362.07000000007</v>
      </c>
      <c r="E42" s="14">
        <f>E3-E14</f>
        <v>343083.88</v>
      </c>
      <c r="F42" s="42"/>
    </row>
    <row r="43" spans="1:5" ht="12.75">
      <c r="A43" s="33"/>
      <c r="B43" s="33"/>
      <c r="C43" s="47">
        <f>2898+484324.07</f>
        <v>487222.07</v>
      </c>
      <c r="D43" s="47"/>
      <c r="E43" s="42"/>
    </row>
    <row r="44" spans="1:7" ht="12.75">
      <c r="A44" s="36" t="s">
        <v>74</v>
      </c>
      <c r="B44" s="37">
        <v>18800</v>
      </c>
      <c r="C44" s="40"/>
      <c r="E44" s="32"/>
      <c r="G44" s="48"/>
    </row>
    <row r="45" spans="1:7" ht="12.75">
      <c r="A45" s="33"/>
      <c r="B45" s="37">
        <v>10164</v>
      </c>
      <c r="C45" s="40"/>
      <c r="D45" s="32" t="s">
        <v>75</v>
      </c>
      <c r="F45" s="42"/>
      <c r="G45" s="49"/>
    </row>
    <row r="46" spans="1:7" ht="12.75">
      <c r="A46" s="33"/>
      <c r="B46" s="37">
        <v>3000</v>
      </c>
      <c r="D46" s="32" t="s">
        <v>76</v>
      </c>
      <c r="F46" s="42"/>
      <c r="G46" s="49"/>
    </row>
    <row r="47" spans="1:7" ht="12.75">
      <c r="A47" s="33"/>
      <c r="B47" s="41">
        <f>SUM(B44:B46)</f>
        <v>31964</v>
      </c>
      <c r="E47" s="42"/>
      <c r="F47" s="42"/>
      <c r="G47" s="49"/>
    </row>
    <row r="48" spans="4:6" ht="12.75">
      <c r="D48" s="45" t="s">
        <v>77</v>
      </c>
      <c r="E48" s="50"/>
      <c r="F48" s="51" t="s">
        <v>78</v>
      </c>
    </row>
    <row r="49" spans="4:6" ht="12.75">
      <c r="D49" s="46" t="s">
        <v>79</v>
      </c>
      <c r="E49" s="46">
        <v>134100.38</v>
      </c>
      <c r="F49" s="52"/>
    </row>
    <row r="50" spans="4:6" ht="12.75">
      <c r="D50" s="46" t="s">
        <v>80</v>
      </c>
      <c r="E50" s="46">
        <v>3603.36</v>
      </c>
      <c r="F50" s="52">
        <v>0.0005</v>
      </c>
    </row>
    <row r="51" spans="4:6" ht="12.75">
      <c r="D51" s="46" t="s">
        <v>81</v>
      </c>
      <c r="E51" s="46">
        <v>5353.14</v>
      </c>
      <c r="F51" s="52">
        <v>0.0035000000000000005</v>
      </c>
    </row>
    <row r="52" spans="4:6" ht="12.75">
      <c r="D52" s="46" t="s">
        <v>82</v>
      </c>
      <c r="E52" s="46">
        <v>200000</v>
      </c>
      <c r="F52" s="52">
        <v>0.0075</v>
      </c>
    </row>
    <row r="53" spans="4:6" ht="12.75">
      <c r="D53" s="46" t="s">
        <v>83</v>
      </c>
      <c r="E53" s="46">
        <v>27</v>
      </c>
      <c r="F53" s="52"/>
    </row>
    <row r="54" spans="4:6" ht="12.75">
      <c r="D54" s="46" t="s">
        <v>84</v>
      </c>
      <c r="E54" s="45">
        <f>SUM(E49:E53)</f>
        <v>343083.88</v>
      </c>
      <c r="F54" s="53"/>
    </row>
  </sheetData>
  <sheetProtection selectLockedCells="1" selectUnlockedCells="1"/>
  <mergeCells count="8">
    <mergeCell ref="A1:B1"/>
    <mergeCell ref="A3:B3"/>
    <mergeCell ref="A10:B10"/>
    <mergeCell ref="A15:B15"/>
    <mergeCell ref="A25:B25"/>
    <mergeCell ref="A37:B37"/>
    <mergeCell ref="A40:B40"/>
    <mergeCell ref="A42:B42"/>
  </mergeCells>
  <printOptions/>
  <pageMargins left="0.39375" right="0.39375" top="0.5118055555555555" bottom="0.511805555555555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Silha</dc:creator>
  <cp:keywords/>
  <dc:description/>
  <cp:lastModifiedBy/>
  <cp:lastPrinted>2015-04-20T14:07:06Z</cp:lastPrinted>
  <dcterms:created xsi:type="dcterms:W3CDTF">2012-03-19T08:16:36Z</dcterms:created>
  <dcterms:modified xsi:type="dcterms:W3CDTF">2015-05-27T09:29:58Z</dcterms:modified>
  <cp:category/>
  <cp:version/>
  <cp:contentType/>
  <cp:contentStatus/>
  <cp:revision>20</cp:revision>
</cp:coreProperties>
</file>